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defaultThemeVersion="202300"/>
  <mc:AlternateContent xmlns:mc="http://schemas.openxmlformats.org/markup-compatibility/2006">
    <mc:Choice Requires="x15">
      <x15ac:absPath xmlns:x15ac="http://schemas.microsoft.com/office/spreadsheetml/2010/11/ac" url="C:\Users\Ali\VSCODEProjects\Sites\DS\strategidata-website\resources\"/>
    </mc:Choice>
  </mc:AlternateContent>
  <xr:revisionPtr revIDLastSave="0" documentId="13_ncr:1_{0FA641CE-9CC6-4A3B-9F0A-8C5677ECCE6E}" xr6:coauthVersionLast="47" xr6:coauthVersionMax="47" xr10:uidLastSave="{00000000-0000-0000-0000-000000000000}"/>
  <bookViews>
    <workbookView xWindow="20" yWindow="0" windowWidth="19180" windowHeight="10080" xr2:uid="{CB20F3B8-D8B7-42EB-87AC-51803D05F76C}"/>
  </bookViews>
  <sheets>
    <sheet name="ROI Calculator" sheetId="19" r:id="rId1"/>
    <sheet name="ROI Charts" sheetId="20" r:id="rId2"/>
    <sheet name="5-Year Projection" sheetId="21" r:id="rId3"/>
    <sheet name="Assumptions &amp; Methodology" sheetId="22" r:id="rId4"/>
  </sheets>
  <definedNames>
    <definedName name="AnnualROI">'ROI Calculator'!$B$62</definedName>
    <definedName name="ManagedServicesCost">'ROI Calculator'!$B$40</definedName>
    <definedName name="NetSavings">'ROI Calculator'!$B$59</definedName>
    <definedName name="_xlnm.Print_Area" localSheetId="2">'5-Year Projection'!$A$1:$H$9</definedName>
    <definedName name="_xlnm.Print_Area" localSheetId="0">'ROI Calculator'!$A$1:$C$74</definedName>
    <definedName name="TotalSavings">'ROI Calculator'!$B$58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 i="21" l="1"/>
  <c r="G9" i="21"/>
  <c r="F9" i="21"/>
  <c r="E9" i="21"/>
  <c r="D9" i="21"/>
  <c r="C9" i="21"/>
  <c r="B9" i="21"/>
  <c r="H8" i="21"/>
  <c r="G8" i="21"/>
  <c r="F8" i="21"/>
  <c r="E8" i="21"/>
  <c r="D8" i="21"/>
  <c r="C8" i="21"/>
  <c r="B8" i="21"/>
  <c r="H7" i="21"/>
  <c r="G7" i="21"/>
  <c r="F7" i="21"/>
  <c r="E7" i="21"/>
  <c r="D7" i="21"/>
  <c r="C7" i="21"/>
  <c r="B7" i="21"/>
  <c r="H6" i="21"/>
  <c r="G6" i="21"/>
  <c r="F6" i="21"/>
  <c r="E6" i="21"/>
  <c r="D6" i="21"/>
  <c r="C6" i="21"/>
  <c r="B6" i="21"/>
  <c r="H5" i="21"/>
  <c r="G5" i="21"/>
  <c r="F5" i="21"/>
  <c r="E5" i="21"/>
  <c r="D5" i="21"/>
  <c r="C5" i="21"/>
  <c r="B5" i="21"/>
  <c r="B64" i="19"/>
  <c r="B63" i="19"/>
  <c r="B62" i="19"/>
  <c r="B59" i="19"/>
  <c r="B58" i="19"/>
  <c r="B57" i="19"/>
  <c r="B56" i="19"/>
  <c r="B55" i="19"/>
  <c r="B54" i="19"/>
  <c r="B53" i="19"/>
  <c r="B52" i="19"/>
  <c r="B51" i="19"/>
  <c r="B37" i="19"/>
  <c r="B36" i="19"/>
  <c r="B35" i="19"/>
  <c r="B34" i="19"/>
  <c r="B33" i="19"/>
  <c r="B22"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Ali</author>
  </authors>
  <commentList>
    <comment ref="B7" authorId="0" shapeId="0" xr:uid="{8BCACDFD-B7D8-42EC-A0F7-12A4405A2811}">
      <text>
        <r>
          <rPr>
            <sz val="9"/>
            <color indexed="81"/>
            <rFont val="Tahoma"/>
            <family val="2"/>
          </rPr>
          <t>Enter the total number of employees in your organization.</t>
        </r>
      </text>
    </comment>
    <comment ref="B8" authorId="0" shapeId="0" xr:uid="{F1E2F53D-633D-48CF-879A-A4FA52880629}">
      <text>
        <r>
          <rPr>
            <sz val="9"/>
            <color indexed="81"/>
            <rFont val="Tahoma"/>
            <family val="2"/>
          </rPr>
          <t>Enter the total number of workstations (desktops, laptops) in your organization.</t>
        </r>
      </text>
    </comment>
    <comment ref="B9" authorId="0" shapeId="0" xr:uid="{9B62BB73-E543-4D0A-B257-CDFE3843D8F0}">
      <text>
        <r>
          <rPr>
            <sz val="9"/>
            <color indexed="81"/>
            <rFont val="Tahoma"/>
            <family val="2"/>
          </rPr>
          <t>Enter the total number of physical and virtual servers in your organization.</t>
        </r>
      </text>
    </comment>
    <comment ref="B10" authorId="0" shapeId="0" xr:uid="{F6EAB4B4-8706-400F-BBE9-2DA32DD57465}">
      <text>
        <r>
          <rPr>
            <sz val="9"/>
            <color indexed="81"/>
            <rFont val="Tahoma"/>
            <family val="2"/>
          </rPr>
          <t>Enter your organization's annual revenue.</t>
        </r>
      </text>
    </comment>
    <comment ref="B15" authorId="0" shapeId="0" xr:uid="{24E7C16A-2EA4-4DFF-A1B9-C8F4B36CC6FC}">
      <text>
        <r>
          <rPr>
            <sz val="9"/>
            <color indexed="81"/>
            <rFont val="Tahoma"/>
            <family val="2"/>
          </rPr>
          <t>Enter total annual salaries for all IT staff, including benefits.</t>
        </r>
      </text>
    </comment>
    <comment ref="B16" authorId="0" shapeId="0" xr:uid="{BC2689A7-A1CE-4CF5-9354-502BFE9DE61C}">
      <text>
        <r>
          <rPr>
            <sz val="9"/>
            <color indexed="81"/>
            <rFont val="Tahoma"/>
            <family val="2"/>
          </rPr>
          <t>Enter annual spending on hardware purchases and leases.</t>
        </r>
      </text>
    </comment>
    <comment ref="B17" authorId="0" shapeId="0" xr:uid="{0E34EEC0-C43A-4CDC-9D94-55E82B7CA043}">
      <text>
        <r>
          <rPr>
            <sz val="9"/>
            <color indexed="81"/>
            <rFont val="Tahoma"/>
            <family val="2"/>
          </rPr>
          <t>Enter annual spending on software licenses and subscriptions.</t>
        </r>
      </text>
    </comment>
    <comment ref="B18" authorId="0" shapeId="0" xr:uid="{D182249A-CECA-4D90-9329-BDCF2AB10CCB}">
      <text>
        <r>
          <rPr>
            <sz val="9"/>
            <color indexed="81"/>
            <rFont val="Tahoma"/>
            <family val="2"/>
          </rPr>
          <t>Enter annual spending on cloud services (IaaS, PaaS, SaaS).</t>
        </r>
      </text>
    </comment>
    <comment ref="B25" authorId="0" shapeId="0" xr:uid="{F173E22D-4FB3-4BAB-9CA1-68141D0DB99C}">
      <text>
        <r>
          <rPr>
            <sz val="9"/>
            <color indexed="81"/>
            <rFont val="Tahoma"/>
            <family val="2"/>
          </rPr>
          <t>Enter average total monthly downtime hours across all systems.</t>
        </r>
      </text>
    </comment>
    <comment ref="B28" authorId="0" shapeId="0" xr:uid="{73CC0EB4-661B-4E1E-BC39-2A30718600F2}">
      <text>
        <r>
          <rPr>
            <sz val="9"/>
            <color indexed="81"/>
            <rFont val="Tahoma"/>
            <family val="2"/>
          </rPr>
          <t>Enter the total number of security incidents in the past year.</t>
        </r>
      </text>
    </comment>
    <comment ref="B30" authorId="0" shapeId="0" xr:uid="{8B58AABB-A25A-4C19-B37D-EAAB6F19E650}">
      <text>
        <r>
          <rPr>
            <sz val="9"/>
            <color indexed="81"/>
            <rFont val="Tahoma"/>
            <family val="2"/>
          </rPr>
          <t>Enter the percentage of productivity lost due to IT issues.</t>
        </r>
      </text>
    </comment>
    <comment ref="B42" authorId="0" shapeId="0" xr:uid="{4013BD8F-F74E-494D-861C-F2CDB6C386B7}">
      <text>
        <r>
          <rPr>
            <sz val="9"/>
            <color indexed="81"/>
            <rFont val="Tahoma"/>
            <family val="2"/>
          </rPr>
          <t>Enter the annual cost of StrategiData's managed services package.</t>
        </r>
      </text>
    </comment>
  </commentList>
</comments>
</file>

<file path=xl/sharedStrings.xml><?xml version="1.0" encoding="utf-8"?>
<sst xmlns="http://schemas.openxmlformats.org/spreadsheetml/2006/main" count="94" uniqueCount="93">
  <si>
    <t>StrategiData Managed IT Services ROI Calculator</t>
  </si>
  <si>
    <t>Calculate the potential ROI of implementing our managed IT services</t>
  </si>
  <si>
    <t>Instructions: Enter your business information in the cells highlighted in light blue. The calculator will automatically compute potential savings and ROI.</t>
  </si>
  <si>
    <t>Company Information</t>
  </si>
  <si>
    <t>Company Name</t>
  </si>
  <si>
    <t>Industry</t>
  </si>
  <si>
    <t>Number of Employees</t>
  </si>
  <si>
    <t>Number of Workstations</t>
  </si>
  <si>
    <t>Number of Servers</t>
  </si>
  <si>
    <t>Annual Revenue ($)</t>
  </si>
  <si>
    <t>Current IT Costs (Annual)</t>
  </si>
  <si>
    <t>IT Staff Salaries ($)</t>
  </si>
  <si>
    <t>IT Hardware Costs ($)</t>
  </si>
  <si>
    <t>IT Software Costs ($)</t>
  </si>
  <si>
    <t>Cloud Services ($)</t>
  </si>
  <si>
    <t>Maintenance &amp; Support ($)</t>
  </si>
  <si>
    <t>Cybersecurity Solutions ($)</t>
  </si>
  <si>
    <t>Training &amp; Development ($)</t>
  </si>
  <si>
    <t>Other IT Expenses ($)</t>
  </si>
  <si>
    <t>Total Current IT Costs ($)</t>
  </si>
  <si>
    <t>Current IT Metrics</t>
  </si>
  <si>
    <t>Average Hours of Downtime per Month</t>
  </si>
  <si>
    <t>Average Response Time for IT Issues (hours)</t>
  </si>
  <si>
    <t>Average Resolution Time for IT Issues (hours)</t>
  </si>
  <si>
    <t>Number of Security Incidents per Year</t>
  </si>
  <si>
    <t>Average Cost per Security Incident ($)</t>
  </si>
  <si>
    <t>Average Employee Productivity Loss Due to IT Issues (%)</t>
  </si>
  <si>
    <t>Current Cost Impact Analysis</t>
  </si>
  <si>
    <t>Direct IT Costs (from above)</t>
  </si>
  <si>
    <t>Estimated Cost of Downtime (Annual)</t>
  </si>
  <si>
    <t>Estimated Cost of Security Incidents (Annual)</t>
  </si>
  <si>
    <t>Estimated Cost of Productivity Loss (Annual)</t>
  </si>
  <si>
    <t>Total Current Cost Impact (Direct + Indirect)</t>
  </si>
  <si>
    <t>StrategiData Managed Services Impact</t>
  </si>
  <si>
    <t>Annual Managed Services Cost ($)</t>
  </si>
  <si>
    <t>Estimated Reduction in Downtime (%)</t>
  </si>
  <si>
    <t>Estimated Improvement in Response Time (%)</t>
  </si>
  <si>
    <t>Estimated Improvement in Resolution Time (%)</t>
  </si>
  <si>
    <t>Estimated Reduction in Security Incidents (%)</t>
  </si>
  <si>
    <t>Estimated Improvement in Employee Productivity (%)</t>
  </si>
  <si>
    <t>Estimated Hardware Cost Reduction (%)</t>
  </si>
  <si>
    <t>Estimated Software Cost Reduction (%)</t>
  </si>
  <si>
    <t>Estimated Cloud Services Optimization (%)</t>
  </si>
  <si>
    <t>Projected Annual Savings</t>
  </si>
  <si>
    <t>Hardware Cost Savings</t>
  </si>
  <si>
    <t>Software Cost Savings</t>
  </si>
  <si>
    <t>Cloud Services Savings</t>
  </si>
  <si>
    <t>IT Staff Cost Reallocation</t>
  </si>
  <si>
    <t>Downtime Reduction Savings</t>
  </si>
  <si>
    <t>Security Incident Reduction Savings</t>
  </si>
  <si>
    <t>Productivity Improvement Value</t>
  </si>
  <si>
    <t>Total Annual Savings</t>
  </si>
  <si>
    <t>Net Annual Savings (After Managed Services Cost)</t>
  </si>
  <si>
    <t>Return on Investment Summary</t>
  </si>
  <si>
    <t>Annual ROI (%)</t>
  </si>
  <si>
    <t>Payback Period (months)</t>
  </si>
  <si>
    <t>3-Year ROI (%)</t>
  </si>
  <si>
    <t>Notes and Assumptions</t>
  </si>
  <si>
    <t>1. This calculator provides estimates based on industry averages and your inputs.</t>
  </si>
  <si>
    <t>2. Actual results may vary based on your specific environment and implementation.</t>
  </si>
  <si>
    <t>3. Hardware and software savings assume optimized procurement and lifecycle management.</t>
  </si>
  <si>
    <t>4. Staff savings represent reallocation of resources to more strategic initiatives, not necessarily headcount reduction.</t>
  </si>
  <si>
    <t>5. Productivity improvements are calculated based on reduced downtime and faster issue resolution.</t>
  </si>
  <si>
    <t>6. Contact StrategiData for a detailed analysis specific to your organization.</t>
  </si>
  <si>
    <t>© 2025 StrategiData. All rights reserved.</t>
  </si>
  <si>
    <t>ROI Visualization Charts</t>
  </si>
  <si>
    <t>5-Year ROI Projection</t>
  </si>
  <si>
    <t>This sheet projects the cumulative benefits of StrategiData managed services over a 5-year period.</t>
  </si>
  <si>
    <t>Year</t>
  </si>
  <si>
    <t>Annual Cost of Managed Services</t>
  </si>
  <si>
    <t>Annual Savings</t>
  </si>
  <si>
    <t>Net Annual Benefit</t>
  </si>
  <si>
    <t>Cumulative Investment</t>
  </si>
  <si>
    <t>Cumulative Savings</t>
  </si>
  <si>
    <t>Cumulative Net Benefit</t>
  </si>
  <si>
    <t>ROI (%)</t>
  </si>
  <si>
    <t>Year 1</t>
  </si>
  <si>
    <t>Year 2</t>
  </si>
  <si>
    <t>Year 3</t>
  </si>
  <si>
    <t>Year 4</t>
  </si>
  <si>
    <t>Year 5</t>
  </si>
  <si>
    <t>Calculation Methodologies and Assumptions</t>
  </si>
  <si>
    <t>This worksheet explains the methodologies and assumptions used in the ROI calculator.</t>
  </si>
  <si>
    <t>Downtime Cost Calculation</t>
  </si>
  <si>
    <t>Downtime costs are calculated using a combination of revenue impact and labor costs:_x000D_
_x000D_
1. Revenue Impact: (Annual Revenue / Annual Working Hours) * Downtime Hours_x000D_
2. Labor Impact: (Total Salary Costs / Employees) * Employees Affected * Downtime Hours_x000D_
_x000D_
This approach provides a conservative estimate of downtime impact, as it does not include reputation damage or long-term customer loss.</t>
  </si>
  <si>
    <t>Productivity Improvement Calculation</t>
  </si>
  <si>
    <t>Productivity improvements are calculated based on:_x000D_
_x000D_
1. Reduced waiting time for IT issue resolution_x000D_
2. Less frequent disruptions due to IT issues_x000D_
3. More efficient systems and processes_x000D_
_x000D_
The calculation takes the average revenue per employee and applies the estimated productivity improvement percentage.</t>
  </si>
  <si>
    <t>Infrastructure Cost Reduction Methodology</t>
  </si>
  <si>
    <t>Hardware, software, and cloud service cost reductions are based on:_x000D_
_x000D_
1. Consolidated procurement and vendor management_x000D_
2. Optimized licensing and resource utilization_x000D_
3. Improved lifecycle management_x000D_
4. Strategic technology standardization</t>
  </si>
  <si>
    <t>Benchmark Data Sources</t>
  </si>
  <si>
    <t>The default values and improvement percentages are derived from:_x000D_
_x000D_
1. StrategiData's client performance data_x000D_
2. Industry research reports_x000D_
3. IT service management benchmarks_x000D_
_x000D_
Different industries may experience different results. Please contact StrategiData for industry-specific benchmarks.</t>
  </si>
  <si>
    <t>Customizing Assumptions</t>
  </si>
  <si>
    <t>You can modify any of the blue input cells to match your specific environment. If you wish to adjust the improvement percentages, please contact your StrategiData representative for guidance on realistic targets for your organization.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</si>
</sst>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quot;£&quot;#,##0"/>
    <numFmt numFmtId="166" formatCode="0.0%"/>
  </numFmts>
  <fonts count="11" x14ac:knownFonts="1">
    <font>
      <sz val="11"/>
      <color theme="1"/>
      <name val="Aptos Narrow"/>
      <family val="2"/>
      <scheme val="minor"/>
    </font>
    <font>
      <b/>
      <sz val="11"/>
      <color theme="1"/>
      <name val="Aptos Narrow"/>
      <family val="2"/>
      <scheme val="minor"/>
    </font>
    <font>
      <b/>
      <sz val="16"/>
      <color rgb="FF002060"/>
      <name val="Aptos Narrow"/>
      <family val="2"/>
      <scheme val="minor"/>
    </font>
    <font>
      <i/>
      <sz val="12"/>
      <color theme="1"/>
      <name val="Aptos Narrow"/>
      <family val="2"/>
      <scheme val="minor"/>
    </font>
    <font>
      <sz val="10"/>
      <color theme="1"/>
      <name val="Aptos Narrow"/>
      <family val="2"/>
      <scheme val="minor"/>
    </font>
    <font>
      <b/>
      <sz val="12"/>
      <color theme="1"/>
      <name val="Aptos Narrow"/>
      <family val="2"/>
      <scheme val="minor"/>
    </font>
    <font>
      <sz val="9"/>
      <color theme="1"/>
      <name val="Aptos Narrow"/>
      <family val="2"/>
      <scheme val="minor"/>
    </font>
    <font>
      <i/>
      <sz val="11"/>
      <color theme="1"/>
      <name val="Aptos Narrow"/>
      <family val="2"/>
      <scheme val="minor"/>
    </font>
    <font>
      <i/>
      <sz val="8"/>
      <color theme="1"/>
      <name val="Aptos Narrow"/>
      <family val="2"/>
      <scheme val="minor"/>
    </font>
    <font>
      <sz val="9"/>
      <color indexed="81"/>
      <name val="Tahoma"/>
      <family val="2"/>
    </font>
    <font>
      <b/>
      <sz val="14"/>
      <color theme="1"/>
      <name val="Aptos Narrow"/>
      <family val="2"/>
      <scheme val="minor"/>
    </font>
  </fonts>
  <fills count="4">
    <fill>
      <patternFill patternType="none"/>
    </fill>
    <fill>
      <patternFill patternType="gray125"/>
    </fill>
    <fill>
      <patternFill patternType="solid">
        <fgColor rgb="FFE6E6E6"/>
        <bgColor indexed="64"/>
      </patternFill>
    </fill>
    <fill>
      <patternFill patternType="solid">
        <fgColor rgb="FFD9E1F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5">
    <xf numFmtId="0" fontId="0" fillId="0" borderId="0" xfId="0"/>
    <xf numFmtId="0" fontId="2" fillId="0" borderId="0" xfId="0" applyFont="1"/>
    <xf numFmtId="0" fontId="3" fillId="0" borderId="0" xfId="0" applyFont="1"/>
    <xf numFmtId="0" fontId="4" fillId="0" borderId="0" xfId="0" applyFont="1"/>
    <xf numFmtId="0" fontId="1" fillId="0" borderId="0" xfId="0" applyFont="1"/>
    <xf numFmtId="0" fontId="5" fillId="0" borderId="0" xfId="0" applyFont="1"/>
    <xf numFmtId="164" fontId="0" fillId="0" borderId="0" xfId="0" applyNumberFormat="1"/>
    <xf numFmtId="165" fontId="0" fillId="0" borderId="0" xfId="0" applyNumberFormat="1"/>
    <xf numFmtId="165" fontId="1" fillId="0" borderId="0" xfId="0" applyNumberFormat="1" applyFont="1"/>
    <xf numFmtId="9" fontId="0" fillId="0" borderId="0" xfId="0" applyNumberFormat="1"/>
    <xf numFmtId="9" fontId="0" fillId="2" borderId="0" xfId="0" applyNumberFormat="1" applyFill="1"/>
    <xf numFmtId="0" fontId="6" fillId="0" borderId="0" xfId="0" applyFont="1"/>
    <xf numFmtId="0" fontId="7" fillId="0" borderId="0" xfId="0" applyFont="1"/>
    <xf numFmtId="0" fontId="8" fillId="0" borderId="0" xfId="0" applyFont="1"/>
    <xf numFmtId="0" fontId="0" fillId="3" borderId="0" xfId="0" applyFill="1" applyProtection="1">
      <protection locked="0"/>
    </xf>
    <xf numFmtId="164" fontId="0" fillId="3" borderId="0" xfId="0" applyNumberFormat="1" applyFill="1" applyProtection="1">
      <protection locked="0"/>
    </xf>
    <xf numFmtId="165" fontId="0" fillId="3" borderId="0" xfId="0" applyNumberFormat="1" applyFill="1" applyProtection="1">
      <protection locked="0"/>
    </xf>
    <xf numFmtId="165" fontId="1" fillId="3" borderId="0" xfId="0" applyNumberFormat="1" applyFont="1" applyFill="1" applyProtection="1">
      <protection locked="0"/>
    </xf>
    <xf numFmtId="9" fontId="0" fillId="3" borderId="0" xfId="0" applyNumberFormat="1" applyFill="1" applyProtection="1">
      <protection locked="0"/>
    </xf>
    <xf numFmtId="0" fontId="10" fillId="0" borderId="0" xfId="0" applyFont="1"/>
    <xf numFmtId="0" fontId="1" fillId="3" borderId="1" xfId="0" applyFont="1" applyFill="1" applyBorder="1"/>
    <xf numFmtId="0" fontId="0" fillId="0" borderId="1" xfId="0" applyBorder="1"/>
    <xf numFmtId="165" fontId="0" fillId="0" borderId="1" xfId="0" applyNumberFormat="1" applyBorder="1"/>
    <xf numFmtId="166" fontId="0" fillId="0" borderId="1" xfId="0" applyNumberFormat="1" applyBorder="1"/>
    <xf numFmtId="0" fontId="4"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Annual Cost Comparison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val>
            <c:numRef>
              <c:f>'ROI Calculator'!$A$34:$A$38</c:f>
              <c:numCache>
                <c:formatCode>General</c:formatCode>
                <c:ptCount val="5"/>
                <c:pt idx="0">
                  <c:v>0</c:v>
                </c:pt>
                <c:pt idx="1">
                  <c:v>0</c:v>
                </c:pt>
                <c:pt idx="2">
                  <c:v>0</c:v>
                </c:pt>
                <c:pt idx="3">
                  <c:v>0</c:v>
                </c:pt>
              </c:numCache>
            </c:numRef>
          </c:val>
          <c:extLst>
            <c:ext xmlns:c16="http://schemas.microsoft.com/office/drawing/2014/chart" uri="{C3380CC4-5D6E-409C-BE32-E72D297353CC}">
              <c16:uniqueId val="{00000000-1570-41F1-884F-327E94E7BE85}"/>
            </c:ext>
          </c:extLst>
        </c:ser>
        <c:ser>
          <c:idx val="1"/>
          <c:order val="1"/>
          <c:spPr>
            <a:solidFill>
              <a:schemeClr val="accent2"/>
            </a:solidFill>
            <a:ln>
              <a:noFill/>
            </a:ln>
            <a:effectLst/>
          </c:spPr>
          <c:invertIfNegative val="0"/>
          <c:val>
            <c:numRef>
              <c:f>'ROI Calculator'!$B$34:$B$38</c:f>
              <c:numCache>
                <c:formatCode>"£"#,##0</c:formatCode>
                <c:ptCount val="5"/>
                <c:pt idx="0">
                  <c:v>0</c:v>
                </c:pt>
                <c:pt idx="1">
                  <c:v>0</c:v>
                </c:pt>
                <c:pt idx="2">
                  <c:v>0</c:v>
                </c:pt>
                <c:pt idx="3">
                  <c:v>0</c:v>
                </c:pt>
              </c:numCache>
            </c:numRef>
          </c:val>
          <c:extLst>
            <c:ext xmlns:c16="http://schemas.microsoft.com/office/drawing/2014/chart" uri="{C3380CC4-5D6E-409C-BE32-E72D297353CC}">
              <c16:uniqueId val="{00000001-1570-41F1-884F-327E94E7BE85}"/>
            </c:ext>
          </c:extLst>
        </c:ser>
        <c:dLbls>
          <c:showLegendKey val="0"/>
          <c:showVal val="0"/>
          <c:showCatName val="0"/>
          <c:showSerName val="0"/>
          <c:showPercent val="0"/>
          <c:showBubbleSize val="0"/>
        </c:dLbls>
        <c:gapWidth val="75"/>
        <c:overlap val="-25"/>
        <c:axId val="146461327"/>
        <c:axId val="146469007"/>
      </c:barChart>
      <c:catAx>
        <c:axId val="146461327"/>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6469007"/>
        <c:crosses val="autoZero"/>
        <c:auto val="1"/>
        <c:lblAlgn val="ctr"/>
        <c:lblOffset val="100"/>
        <c:noMultiLvlLbl val="0"/>
      </c:catAx>
      <c:valAx>
        <c:axId val="14646900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64613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a:noFill/>
              </a:ln>
              <a:effectLst/>
            </c:spPr>
          </c:dPt>
          <c:dPt>
            <c:idx val="1"/>
            <c:bubble3D val="0"/>
            <c:spPr>
              <a:solidFill>
                <a:schemeClr val="accent2"/>
              </a:solidFill>
              <a:ln>
                <a:noFill/>
              </a:ln>
              <a:effectLst/>
            </c:spPr>
          </c:dPt>
          <c:dPt>
            <c:idx val="2"/>
            <c:bubble3D val="0"/>
            <c:spPr>
              <a:solidFill>
                <a:schemeClr val="accent3"/>
              </a:solidFill>
              <a:ln>
                <a:noFill/>
              </a:ln>
              <a:effectLst/>
            </c:spPr>
          </c:dPt>
          <c:dPt>
            <c:idx val="3"/>
            <c:bubble3D val="0"/>
            <c:spPr>
              <a:solidFill>
                <a:schemeClr val="accent4"/>
              </a:solidFill>
              <a:ln>
                <a:noFill/>
              </a:ln>
              <a:effectLst/>
            </c:spPr>
          </c:dPt>
          <c:dPt>
            <c:idx val="4"/>
            <c:bubble3D val="0"/>
            <c:spPr>
              <a:solidFill>
                <a:schemeClr val="accent5"/>
              </a:solidFill>
              <a:ln>
                <a:noFill/>
              </a:ln>
              <a:effectLst/>
            </c:spPr>
          </c:dPt>
          <c:dPt>
            <c:idx val="5"/>
            <c:bubble3D val="0"/>
            <c:spPr>
              <a:solidFill>
                <a:schemeClr val="accent6"/>
              </a:solidFill>
              <a:ln>
                <a:noFill/>
              </a:ln>
              <a:effectLst/>
            </c:spPr>
          </c:dPt>
          <c:dPt>
            <c:idx val="6"/>
            <c:bubble3D val="0"/>
            <c:spPr>
              <a:solidFill>
                <a:schemeClr val="accent1">
                  <a:lumMod val="60000"/>
                </a:schemeClr>
              </a:solidFill>
              <a:ln>
                <a:noFill/>
              </a:ln>
              <a:effectLst/>
            </c:spPr>
          </c:dPt>
          <c:cat>
            <c:strRef>
              <c:f>'ROI Calculator'!$A$57:$A$63</c:f>
              <c:strCache>
                <c:ptCount val="7"/>
                <c:pt idx="0">
                  <c:v>Productivity Improvement Value</c:v>
                </c:pt>
                <c:pt idx="1">
                  <c:v>Total Annual Savings</c:v>
                </c:pt>
                <c:pt idx="2">
                  <c:v>Net Annual Savings (After Managed Services Cost)</c:v>
                </c:pt>
                <c:pt idx="4">
                  <c:v>Return on Investment Summary</c:v>
                </c:pt>
                <c:pt idx="5">
                  <c:v>Annual ROI (%)</c:v>
                </c:pt>
                <c:pt idx="6">
                  <c:v>Payback Period (months)</c:v>
                </c:pt>
              </c:strCache>
            </c:strRef>
          </c:cat>
          <c:val>
            <c:numRef>
              <c:f>'ROI Calculator'!$B$57:$B$63</c:f>
              <c:numCache>
                <c:formatCode>"£"#,##0</c:formatCode>
                <c:ptCount val="7"/>
                <c:pt idx="0">
                  <c:v>0</c:v>
                </c:pt>
                <c:pt idx="1">
                  <c:v>0</c:v>
                </c:pt>
                <c:pt idx="2">
                  <c:v>0</c:v>
                </c:pt>
                <c:pt idx="5" formatCode="0%">
                  <c:v>0</c:v>
                </c:pt>
                <c:pt idx="6" formatCode="0.0">
                  <c:v>0</c:v>
                </c:pt>
              </c:numCache>
            </c:numRef>
          </c:val>
          <c:extLst>
            <c:ext xmlns:c16="http://schemas.microsoft.com/office/drawing/2014/chart" uri="{C3380CC4-5D6E-409C-BE32-E72D297353CC}">
              <c16:uniqueId val="{00000000-9E43-4072-93F5-676C85E320A6}"/>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Cumulative Value Over 5 Years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Cumulative Investment</c:v>
          </c:tx>
          <c:spPr>
            <a:ln w="28575" cap="rnd">
              <a:solidFill>
                <a:schemeClr val="accent1"/>
              </a:solidFill>
              <a:round/>
            </a:ln>
            <a:effectLst/>
          </c:spPr>
          <c:marker>
            <c:symbol val="none"/>
          </c:marker>
          <c:val>
            <c:numRef>
              <c:f>'5-Year Projection'!$A$9</c:f>
              <c:numCache>
                <c:formatCode>General</c:formatCode>
                <c:ptCount val="1"/>
                <c:pt idx="0">
                  <c:v>0</c:v>
                </c:pt>
              </c:numCache>
            </c:numRef>
          </c:val>
          <c:smooth val="0"/>
          <c:extLst>
            <c:ext xmlns:c16="http://schemas.microsoft.com/office/drawing/2014/chart" uri="{C3380CC4-5D6E-409C-BE32-E72D297353CC}">
              <c16:uniqueId val="{00000000-7686-4013-B65B-15EDBFFA7245}"/>
            </c:ext>
          </c:extLst>
        </c:ser>
        <c:dLbls>
          <c:showLegendKey val="0"/>
          <c:showVal val="0"/>
          <c:showCatName val="0"/>
          <c:showSerName val="0"/>
          <c:showPercent val="0"/>
          <c:showBubbleSize val="0"/>
        </c:dLbls>
        <c:smooth val="0"/>
        <c:axId val="146499247"/>
        <c:axId val="146496367"/>
      </c:lineChart>
      <c:catAx>
        <c:axId val="146499247"/>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6496367"/>
        <c:crosses val="autoZero"/>
        <c:auto val="1"/>
        <c:lblAlgn val="ctr"/>
        <c:lblOffset val="100"/>
        <c:noMultiLvlLbl val="0"/>
      </c:catAx>
      <c:valAx>
        <c:axId val="14649636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649924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8</xdr:col>
      <xdr:colOff>0</xdr:colOff>
      <xdr:row>15</xdr:row>
      <xdr:rowOff>0</xdr:rowOff>
    </xdr:to>
    <xdr:graphicFrame macro="">
      <xdr:nvGraphicFramePr>
        <xdr:cNvPr id="2" name="Chart 1">
          <a:extLst>
            <a:ext uri="{FF2B5EF4-FFF2-40B4-BE49-F238E27FC236}">
              <a16:creationId xmlns:a16="http://schemas.microsoft.com/office/drawing/2014/main" id="{6F6E787F-7851-59A2-A76E-A9D7AE4398D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16</xdr:row>
      <xdr:rowOff>0</xdr:rowOff>
    </xdr:from>
    <xdr:to>
      <xdr:col>8</xdr:col>
      <xdr:colOff>0</xdr:colOff>
      <xdr:row>30</xdr:row>
      <xdr:rowOff>0</xdr:rowOff>
    </xdr:to>
    <xdr:graphicFrame macro="">
      <xdr:nvGraphicFramePr>
        <xdr:cNvPr id="3" name="Chart 2">
          <a:extLst>
            <a:ext uri="{FF2B5EF4-FFF2-40B4-BE49-F238E27FC236}">
              <a16:creationId xmlns:a16="http://schemas.microsoft.com/office/drawing/2014/main" id="{DC4D051D-9E38-A477-F287-3FB328842EE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31</xdr:row>
      <xdr:rowOff>0</xdr:rowOff>
    </xdr:from>
    <xdr:to>
      <xdr:col>8</xdr:col>
      <xdr:colOff>0</xdr:colOff>
      <xdr:row>45</xdr:row>
      <xdr:rowOff>0</xdr:rowOff>
    </xdr:to>
    <xdr:graphicFrame macro="">
      <xdr:nvGraphicFramePr>
        <xdr:cNvPr id="4" name="Chart 3">
          <a:extLst>
            <a:ext uri="{FF2B5EF4-FFF2-40B4-BE49-F238E27FC236}">
              <a16:creationId xmlns:a16="http://schemas.microsoft.com/office/drawing/2014/main" id="{6C5CD239-5FCF-737E-2376-FD06D3DB4C9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E1F82-4D87-4E4C-B932-5103BB19FDF2}">
  <sheetPr codeName="Sheet19">
    <tabColor rgb="FF002060"/>
  </sheetPr>
  <dimension ref="A1:B74"/>
  <sheetViews>
    <sheetView tabSelected="1" workbookViewId="0"/>
  </sheetViews>
  <sheetFormatPr defaultRowHeight="14.5" x14ac:dyDescent="0.35"/>
  <cols>
    <col min="1" max="1" width="50.6328125" customWidth="1"/>
    <col min="2" max="3" width="20.6328125" customWidth="1"/>
  </cols>
  <sheetData>
    <row r="1" spans="1:2" ht="21" x14ac:dyDescent="0.5">
      <c r="A1" s="1" t="s">
        <v>0</v>
      </c>
    </row>
    <row r="2" spans="1:2" ht="16" x14ac:dyDescent="0.4">
      <c r="A2" s="2" t="s">
        <v>1</v>
      </c>
    </row>
    <row r="3" spans="1:2" x14ac:dyDescent="0.35">
      <c r="A3" s="3" t="s">
        <v>2</v>
      </c>
    </row>
    <row r="5" spans="1:2" ht="16" x14ac:dyDescent="0.4">
      <c r="A5" s="5" t="s">
        <v>3</v>
      </c>
    </row>
    <row r="6" spans="1:2" x14ac:dyDescent="0.35">
      <c r="A6" t="s">
        <v>4</v>
      </c>
      <c r="B6" s="14"/>
    </row>
    <row r="7" spans="1:2" x14ac:dyDescent="0.35">
      <c r="A7" t="s">
        <v>5</v>
      </c>
      <c r="B7" s="14"/>
    </row>
    <row r="8" spans="1:2" x14ac:dyDescent="0.35">
      <c r="A8" t="s">
        <v>6</v>
      </c>
      <c r="B8" s="15">
        <v>100</v>
      </c>
    </row>
    <row r="9" spans="1:2" x14ac:dyDescent="0.35">
      <c r="A9" t="s">
        <v>7</v>
      </c>
      <c r="B9" s="15">
        <v>100</v>
      </c>
    </row>
    <row r="10" spans="1:2" x14ac:dyDescent="0.35">
      <c r="A10" t="s">
        <v>8</v>
      </c>
      <c r="B10" s="15">
        <v>5</v>
      </c>
    </row>
    <row r="11" spans="1:2" x14ac:dyDescent="0.35">
      <c r="A11" t="s">
        <v>9</v>
      </c>
      <c r="B11" s="7">
        <v>10000000</v>
      </c>
    </row>
    <row r="13" spans="1:2" ht="16" x14ac:dyDescent="0.4">
      <c r="A13" s="5" t="s">
        <v>10</v>
      </c>
    </row>
    <row r="14" spans="1:2" x14ac:dyDescent="0.35">
      <c r="A14" t="s">
        <v>11</v>
      </c>
      <c r="B14" s="7">
        <v>300000</v>
      </c>
    </row>
    <row r="15" spans="1:2" x14ac:dyDescent="0.35">
      <c r="A15" t="s">
        <v>12</v>
      </c>
      <c r="B15" s="16">
        <v>75000</v>
      </c>
    </row>
    <row r="16" spans="1:2" x14ac:dyDescent="0.35">
      <c r="A16" t="s">
        <v>13</v>
      </c>
      <c r="B16" s="16">
        <v>50000</v>
      </c>
    </row>
    <row r="17" spans="1:2" x14ac:dyDescent="0.35">
      <c r="A17" t="s">
        <v>14</v>
      </c>
      <c r="B17" s="16">
        <v>60000</v>
      </c>
    </row>
    <row r="18" spans="1:2" x14ac:dyDescent="0.35">
      <c r="A18" t="s">
        <v>15</v>
      </c>
      <c r="B18" s="16">
        <v>40000</v>
      </c>
    </row>
    <row r="19" spans="1:2" x14ac:dyDescent="0.35">
      <c r="A19" t="s">
        <v>16</v>
      </c>
      <c r="B19" s="16">
        <v>30000</v>
      </c>
    </row>
    <row r="20" spans="1:2" x14ac:dyDescent="0.35">
      <c r="A20" t="s">
        <v>17</v>
      </c>
      <c r="B20" s="16">
        <v>15000</v>
      </c>
    </row>
    <row r="21" spans="1:2" x14ac:dyDescent="0.35">
      <c r="A21" t="s">
        <v>18</v>
      </c>
      <c r="B21" s="16">
        <v>20000</v>
      </c>
    </row>
    <row r="22" spans="1:2" x14ac:dyDescent="0.35">
      <c r="A22" s="4" t="s">
        <v>19</v>
      </c>
      <c r="B22" s="17">
        <f>SUM(B14:B21)</f>
        <v>590000</v>
      </c>
    </row>
    <row r="24" spans="1:2" ht="16" x14ac:dyDescent="0.4">
      <c r="A24" s="5" t="s">
        <v>20</v>
      </c>
    </row>
    <row r="25" spans="1:2" x14ac:dyDescent="0.35">
      <c r="A25" t="s">
        <v>21</v>
      </c>
      <c r="B25" s="15">
        <v>8</v>
      </c>
    </row>
    <row r="26" spans="1:2" x14ac:dyDescent="0.35">
      <c r="A26" t="s">
        <v>22</v>
      </c>
      <c r="B26" s="15">
        <v>4</v>
      </c>
    </row>
    <row r="27" spans="1:2" x14ac:dyDescent="0.35">
      <c r="A27" t="s">
        <v>23</v>
      </c>
      <c r="B27" s="15">
        <v>24</v>
      </c>
    </row>
    <row r="28" spans="1:2" x14ac:dyDescent="0.35">
      <c r="A28" t="s">
        <v>24</v>
      </c>
      <c r="B28" s="15">
        <v>12</v>
      </c>
    </row>
    <row r="29" spans="1:2" x14ac:dyDescent="0.35">
      <c r="A29" t="s">
        <v>25</v>
      </c>
      <c r="B29" s="16">
        <v>5000</v>
      </c>
    </row>
    <row r="30" spans="1:2" x14ac:dyDescent="0.35">
      <c r="A30" t="s">
        <v>26</v>
      </c>
      <c r="B30" s="18">
        <v>5</v>
      </c>
    </row>
    <row r="32" spans="1:2" ht="16" x14ac:dyDescent="0.4">
      <c r="A32" s="5" t="s">
        <v>27</v>
      </c>
    </row>
    <row r="33" spans="1:2" x14ac:dyDescent="0.35">
      <c r="A33" t="s">
        <v>28</v>
      </c>
      <c r="B33" s="7">
        <f>B22</f>
        <v>590000</v>
      </c>
    </row>
    <row r="34" spans="1:2" x14ac:dyDescent="0.35">
      <c r="A34" t="s">
        <v>29</v>
      </c>
      <c r="B34" s="7" t="e">
        <f>((B10*8*260)/2080)*B27*12 + (B14/B7)*B7*B27*12/2080</f>
        <v>#DIV/0!</v>
      </c>
    </row>
    <row r="35" spans="1:2" x14ac:dyDescent="0.35">
      <c r="A35" t="s">
        <v>30</v>
      </c>
      <c r="B35" s="7">
        <f>B30*B31</f>
        <v>0</v>
      </c>
    </row>
    <row r="36" spans="1:2" x14ac:dyDescent="0.35">
      <c r="A36" t="s">
        <v>31</v>
      </c>
      <c r="B36" s="7" t="e">
        <f>B7*(B14/B7)*B32/100</f>
        <v>#DIV/0!</v>
      </c>
    </row>
    <row r="37" spans="1:2" x14ac:dyDescent="0.35">
      <c r="A37" t="s">
        <v>32</v>
      </c>
      <c r="B37" s="8" t="e">
        <f>B33+B34+B35+B36</f>
        <v>#DIV/0!</v>
      </c>
    </row>
    <row r="39" spans="1:2" ht="16" x14ac:dyDescent="0.4">
      <c r="A39" s="5" t="s">
        <v>33</v>
      </c>
    </row>
    <row r="40" spans="1:2" x14ac:dyDescent="0.35">
      <c r="A40" t="s">
        <v>34</v>
      </c>
      <c r="B40" s="7">
        <v>180000</v>
      </c>
    </row>
    <row r="41" spans="1:2" x14ac:dyDescent="0.35">
      <c r="A41" t="s">
        <v>35</v>
      </c>
      <c r="B41" s="10">
        <v>80</v>
      </c>
    </row>
    <row r="42" spans="1:2" x14ac:dyDescent="0.35">
      <c r="A42" t="s">
        <v>36</v>
      </c>
      <c r="B42" s="18">
        <v>75</v>
      </c>
    </row>
    <row r="43" spans="1:2" x14ac:dyDescent="0.35">
      <c r="A43" t="s">
        <v>37</v>
      </c>
      <c r="B43" s="10">
        <v>70</v>
      </c>
    </row>
    <row r="44" spans="1:2" x14ac:dyDescent="0.35">
      <c r="A44" t="s">
        <v>38</v>
      </c>
      <c r="B44" s="10">
        <v>85</v>
      </c>
    </row>
    <row r="45" spans="1:2" x14ac:dyDescent="0.35">
      <c r="A45" t="s">
        <v>39</v>
      </c>
      <c r="B45" s="10">
        <v>15</v>
      </c>
    </row>
    <row r="46" spans="1:2" x14ac:dyDescent="0.35">
      <c r="A46" t="s">
        <v>40</v>
      </c>
      <c r="B46" s="10">
        <v>25</v>
      </c>
    </row>
    <row r="47" spans="1:2" x14ac:dyDescent="0.35">
      <c r="A47" t="s">
        <v>41</v>
      </c>
      <c r="B47" s="10">
        <v>20</v>
      </c>
    </row>
    <row r="48" spans="1:2" x14ac:dyDescent="0.35">
      <c r="A48" t="s">
        <v>42</v>
      </c>
      <c r="B48" s="10">
        <v>30</v>
      </c>
    </row>
    <row r="50" spans="1:2" ht="16" x14ac:dyDescent="0.4">
      <c r="A50" s="5" t="s">
        <v>43</v>
      </c>
    </row>
    <row r="51" spans="1:2" x14ac:dyDescent="0.35">
      <c r="A51" t="s">
        <v>44</v>
      </c>
      <c r="B51" s="7">
        <f>B15*B46/100</f>
        <v>18750</v>
      </c>
    </row>
    <row r="52" spans="1:2" x14ac:dyDescent="0.35">
      <c r="A52" t="s">
        <v>45</v>
      </c>
      <c r="B52" s="7">
        <f>B16*B47/100</f>
        <v>10000</v>
      </c>
    </row>
    <row r="53" spans="1:2" x14ac:dyDescent="0.35">
      <c r="A53" t="s">
        <v>46</v>
      </c>
      <c r="B53" s="7">
        <f>B17*B48/100</f>
        <v>18000</v>
      </c>
    </row>
    <row r="54" spans="1:2" x14ac:dyDescent="0.35">
      <c r="A54" t="s">
        <v>47</v>
      </c>
      <c r="B54" s="7">
        <f>B14*0.3</f>
        <v>90000</v>
      </c>
    </row>
    <row r="55" spans="1:2" x14ac:dyDescent="0.35">
      <c r="A55" t="s">
        <v>48</v>
      </c>
      <c r="B55" s="7" t="e">
        <f>B34*B41/100</f>
        <v>#DIV/0!</v>
      </c>
    </row>
    <row r="56" spans="1:2" x14ac:dyDescent="0.35">
      <c r="A56" t="s">
        <v>49</v>
      </c>
      <c r="B56" s="7">
        <f>B35*B44/100</f>
        <v>0</v>
      </c>
    </row>
    <row r="57" spans="1:2" x14ac:dyDescent="0.35">
      <c r="A57" t="s">
        <v>50</v>
      </c>
      <c r="B57" s="7" t="e">
        <f>(B10/B7)*B7*B45/100</f>
        <v>#DIV/0!</v>
      </c>
    </row>
    <row r="58" spans="1:2" x14ac:dyDescent="0.35">
      <c r="A58" t="s">
        <v>51</v>
      </c>
      <c r="B58" s="8" t="e">
        <f>SUM(B51:B57)</f>
        <v>#DIV/0!</v>
      </c>
    </row>
    <row r="59" spans="1:2" x14ac:dyDescent="0.35">
      <c r="A59" t="s">
        <v>52</v>
      </c>
      <c r="B59" s="8" t="e">
        <f>B58-B40</f>
        <v>#DIV/0!</v>
      </c>
    </row>
    <row r="61" spans="1:2" ht="16" x14ac:dyDescent="0.4">
      <c r="A61" s="5" t="s">
        <v>53</v>
      </c>
    </row>
    <row r="62" spans="1:2" x14ac:dyDescent="0.35">
      <c r="A62" t="s">
        <v>54</v>
      </c>
      <c r="B62" s="9" t="e">
        <f>B59/B40*100</f>
        <v>#DIV/0!</v>
      </c>
    </row>
    <row r="63" spans="1:2" x14ac:dyDescent="0.35">
      <c r="A63" t="s">
        <v>55</v>
      </c>
      <c r="B63" s="6" t="e">
        <f>(B40/(B58/12))</f>
        <v>#DIV/0!</v>
      </c>
    </row>
    <row r="64" spans="1:2" x14ac:dyDescent="0.35">
      <c r="A64" t="s">
        <v>56</v>
      </c>
      <c r="B64" s="9" t="e">
        <f>((B58*3-B40*3)/(B40*3))*100</f>
        <v>#DIV/0!</v>
      </c>
    </row>
    <row r="66" spans="1:1" ht="16" x14ac:dyDescent="0.4">
      <c r="A66" s="5" t="s">
        <v>57</v>
      </c>
    </row>
    <row r="67" spans="1:1" x14ac:dyDescent="0.35">
      <c r="A67" s="11" t="s">
        <v>58</v>
      </c>
    </row>
    <row r="68" spans="1:1" x14ac:dyDescent="0.35">
      <c r="A68" s="11" t="s">
        <v>59</v>
      </c>
    </row>
    <row r="69" spans="1:1" x14ac:dyDescent="0.35">
      <c r="A69" s="11" t="s">
        <v>60</v>
      </c>
    </row>
    <row r="70" spans="1:1" x14ac:dyDescent="0.35">
      <c r="A70" s="11" t="s">
        <v>61</v>
      </c>
    </row>
    <row r="71" spans="1:1" x14ac:dyDescent="0.35">
      <c r="A71" s="11" t="s">
        <v>62</v>
      </c>
    </row>
    <row r="72" spans="1:1" x14ac:dyDescent="0.35">
      <c r="A72" s="11" t="s">
        <v>63</v>
      </c>
    </row>
    <row r="74" spans="1:1" x14ac:dyDescent="0.35">
      <c r="A74" s="13" t="s">
        <v>64</v>
      </c>
    </row>
  </sheetData>
  <sheetProtection algorithmName="SHA-512" hashValue="e9ML01s8KzNs+BjglmHDfcA4+elROlPrj8zHbcwMC9gN7mn10b29FlPkhctB2jHn6YBw32MvkvLPVacPRBjApg==" saltValue="2P4Y4dsDLp8nZNAczEpqaA==" spinCount="100000" sheet="1" objects="1" scenarios="1" formatCells="0"/>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D773D-4917-4C98-B77A-E8BC0F3123C7}">
  <sheetPr codeName="Sheet20">
    <tabColor rgb="FF002060"/>
  </sheetPr>
  <dimension ref="A1"/>
  <sheetViews>
    <sheetView workbookViewId="0"/>
  </sheetViews>
  <sheetFormatPr defaultRowHeight="14.5" x14ac:dyDescent="0.35"/>
  <sheetData>
    <row r="1" spans="1:1" ht="18.5" x14ac:dyDescent="0.45">
      <c r="A1" s="19" t="s">
        <v>65</v>
      </c>
    </row>
  </sheetData>
  <sheetProtection algorithmName="SHA-512" hashValue="WPiDXrjPXwch4ctl5VdXwZgBD+mOkyTylHnj5AMNGfV7BdYMrpcIuaEiNkANrFV1rtjKl8xT2qEXbNCUi+P6HQ==" saltValue="3OSYX/WYMku2ldYWXFpR4g==" spinCount="100000" sheet="1" objects="1" scenarios="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6A23B-2847-434C-909A-B53E0EF8215B}">
  <sheetPr codeName="Sheet21">
    <tabColor rgb="FF002060"/>
  </sheetPr>
  <dimension ref="A1:H9"/>
  <sheetViews>
    <sheetView workbookViewId="0"/>
  </sheetViews>
  <sheetFormatPr defaultRowHeight="14.5" x14ac:dyDescent="0.35"/>
  <cols>
    <col min="1" max="1" width="15.6328125" customWidth="1"/>
    <col min="2" max="7" width="25.6328125" customWidth="1"/>
    <col min="8" max="8" width="15.6328125" customWidth="1"/>
  </cols>
  <sheetData>
    <row r="1" spans="1:8" ht="18.5" x14ac:dyDescent="0.45">
      <c r="A1" s="19" t="s">
        <v>66</v>
      </c>
    </row>
    <row r="2" spans="1:8" x14ac:dyDescent="0.35">
      <c r="A2" s="12" t="s">
        <v>67</v>
      </c>
    </row>
    <row r="4" spans="1:8" x14ac:dyDescent="0.35">
      <c r="A4" s="20" t="s">
        <v>68</v>
      </c>
      <c r="B4" s="20" t="s">
        <v>69</v>
      </c>
      <c r="C4" s="20" t="s">
        <v>70</v>
      </c>
      <c r="D4" s="20" t="s">
        <v>71</v>
      </c>
      <c r="E4" s="20" t="s">
        <v>72</v>
      </c>
      <c r="F4" s="20" t="s">
        <v>73</v>
      </c>
      <c r="G4" s="20" t="s">
        <v>74</v>
      </c>
      <c r="H4" s="20" t="s">
        <v>75</v>
      </c>
    </row>
    <row r="5" spans="1:8" x14ac:dyDescent="0.35">
      <c r="A5" s="21" t="s">
        <v>76</v>
      </c>
      <c r="B5" s="22">
        <f>'ROI Calculator'!B40</f>
        <v>180000</v>
      </c>
      <c r="C5" s="22" t="e">
        <f>'ROI Calculator'!B58</f>
        <v>#DIV/0!</v>
      </c>
      <c r="D5" s="22" t="e">
        <f>C5-B5</f>
        <v>#DIV/0!</v>
      </c>
      <c r="E5" s="22">
        <f>B5</f>
        <v>180000</v>
      </c>
      <c r="F5" s="22" t="e">
        <f>C5</f>
        <v>#DIV/0!</v>
      </c>
      <c r="G5" s="22" t="e">
        <f>F5-E5</f>
        <v>#DIV/0!</v>
      </c>
      <c r="H5" s="23" t="e">
        <f>G5/E5*100</f>
        <v>#DIV/0!</v>
      </c>
    </row>
    <row r="6" spans="1:8" x14ac:dyDescent="0.35">
      <c r="A6" s="21" t="s">
        <v>77</v>
      </c>
      <c r="B6" s="22">
        <f>B5*1.03</f>
        <v>185400</v>
      </c>
      <c r="C6" s="22" t="e">
        <f>C5*1.05</f>
        <v>#DIV/0!</v>
      </c>
      <c r="D6" s="22" t="e">
        <f>C6-B6</f>
        <v>#DIV/0!</v>
      </c>
      <c r="E6" s="22">
        <f>E5+B6</f>
        <v>365400</v>
      </c>
      <c r="F6" s="22" t="e">
        <f>F5+C6</f>
        <v>#DIV/0!</v>
      </c>
      <c r="G6" s="22" t="e">
        <f>F6-E6</f>
        <v>#DIV/0!</v>
      </c>
      <c r="H6" s="23" t="e">
        <f>G6/E6*100</f>
        <v>#DIV/0!</v>
      </c>
    </row>
    <row r="7" spans="1:8" x14ac:dyDescent="0.35">
      <c r="A7" s="21" t="s">
        <v>78</v>
      </c>
      <c r="B7" s="22">
        <f>B6*1.03</f>
        <v>190962</v>
      </c>
      <c r="C7" s="22" t="e">
        <f>C6*1.05</f>
        <v>#DIV/0!</v>
      </c>
      <c r="D7" s="22" t="e">
        <f>C7-B7</f>
        <v>#DIV/0!</v>
      </c>
      <c r="E7" s="22">
        <f>E6+B7</f>
        <v>556362</v>
      </c>
      <c r="F7" s="22" t="e">
        <f>F6+C7</f>
        <v>#DIV/0!</v>
      </c>
      <c r="G7" s="22" t="e">
        <f>F7-E7</f>
        <v>#DIV/0!</v>
      </c>
      <c r="H7" s="23" t="e">
        <f>G7/E7*100</f>
        <v>#DIV/0!</v>
      </c>
    </row>
    <row r="8" spans="1:8" x14ac:dyDescent="0.35">
      <c r="A8" s="21" t="s">
        <v>79</v>
      </c>
      <c r="B8" s="22">
        <f>B7*1.03</f>
        <v>196690.86000000002</v>
      </c>
      <c r="C8" s="22" t="e">
        <f>C7*1.05</f>
        <v>#DIV/0!</v>
      </c>
      <c r="D8" s="22" t="e">
        <f>C8-B8</f>
        <v>#DIV/0!</v>
      </c>
      <c r="E8" s="22">
        <f>E7+B8</f>
        <v>753052.86</v>
      </c>
      <c r="F8" s="22" t="e">
        <f>F7+C8</f>
        <v>#DIV/0!</v>
      </c>
      <c r="G8" s="22" t="e">
        <f>F8-E8</f>
        <v>#DIV/0!</v>
      </c>
      <c r="H8" s="23" t="e">
        <f>G8/E8*100</f>
        <v>#DIV/0!</v>
      </c>
    </row>
    <row r="9" spans="1:8" x14ac:dyDescent="0.35">
      <c r="A9" s="21" t="s">
        <v>80</v>
      </c>
      <c r="B9" s="22">
        <f>B8*1.03</f>
        <v>202591.58580000003</v>
      </c>
      <c r="C9" s="22" t="e">
        <f>C8*1.05</f>
        <v>#DIV/0!</v>
      </c>
      <c r="D9" s="22" t="e">
        <f>C9-B9</f>
        <v>#DIV/0!</v>
      </c>
      <c r="E9" s="22">
        <f>E8+B9</f>
        <v>955644.44579999999</v>
      </c>
      <c r="F9" s="22" t="e">
        <f>F8+C9</f>
        <v>#DIV/0!</v>
      </c>
      <c r="G9" s="22" t="e">
        <f>F9-E9</f>
        <v>#DIV/0!</v>
      </c>
      <c r="H9" s="23" t="e">
        <f>G9/E9*100</f>
        <v>#DIV/0!</v>
      </c>
    </row>
  </sheetData>
  <sheetProtection algorithmName="SHA-512" hashValue="yL5+09GyiYXhf7r99fxBtUoO7Mv+tvUIss8daAXtd1VLApR2HHXqnqWvp7xsGfYLBSMrHEMUx6ME5CnEDppDyA==" saltValue="YIjMY5jLbeLHF4b3hmpC0g==" spinCount="100000" sheet="1" objects="1" scenarios="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A0F1B-1DB7-4ED8-B23F-B4E09C28A20E}">
  <sheetPr codeName="Sheet22">
    <tabColor rgb="FF002060"/>
  </sheetPr>
  <dimension ref="A1:A19"/>
  <sheetViews>
    <sheetView workbookViewId="0"/>
  </sheetViews>
  <sheetFormatPr defaultRowHeight="14.5" x14ac:dyDescent="0.35"/>
  <sheetData>
    <row r="1" spans="1:1" ht="18.5" x14ac:dyDescent="0.45">
      <c r="A1" s="19" t="s">
        <v>81</v>
      </c>
    </row>
    <row r="2" spans="1:1" x14ac:dyDescent="0.35">
      <c r="A2" s="12" t="s">
        <v>82</v>
      </c>
    </row>
    <row r="4" spans="1:1" ht="16" x14ac:dyDescent="0.4">
      <c r="A4" s="5" t="s">
        <v>83</v>
      </c>
    </row>
    <row r="5" spans="1:1" ht="100" customHeight="1" x14ac:dyDescent="0.35">
      <c r="A5" s="24" t="s">
        <v>84</v>
      </c>
    </row>
    <row r="7" spans="1:1" ht="16" x14ac:dyDescent="0.4">
      <c r="A7" s="5" t="s">
        <v>85</v>
      </c>
    </row>
    <row r="8" spans="1:1" ht="100" customHeight="1" x14ac:dyDescent="0.35">
      <c r="A8" s="24" t="s">
        <v>86</v>
      </c>
    </row>
    <row r="10" spans="1:1" ht="16" x14ac:dyDescent="0.4">
      <c r="A10" s="5" t="s">
        <v>87</v>
      </c>
    </row>
    <row r="11" spans="1:1" ht="100" customHeight="1" x14ac:dyDescent="0.35">
      <c r="A11" s="24" t="s">
        <v>88</v>
      </c>
    </row>
    <row r="13" spans="1:1" ht="16" x14ac:dyDescent="0.4">
      <c r="A13" s="5" t="s">
        <v>89</v>
      </c>
    </row>
    <row r="14" spans="1:1" ht="100" customHeight="1" x14ac:dyDescent="0.35">
      <c r="A14" s="24" t="s">
        <v>90</v>
      </c>
    </row>
    <row r="16" spans="1:1" ht="16" x14ac:dyDescent="0.4">
      <c r="A16" s="5" t="s">
        <v>91</v>
      </c>
    </row>
    <row r="17" spans="1:1" ht="100" customHeight="1" x14ac:dyDescent="0.35">
      <c r="A17" s="24" t="s">
        <v>92</v>
      </c>
    </row>
    <row r="19" spans="1:1" x14ac:dyDescent="0.35">
      <c r="A19" s="13" t="s">
        <v>64</v>
      </c>
    </row>
  </sheetData>
  <sheetProtection algorithmName="SHA-512" hashValue="sPZSCp15RDCLsEUFXODjiTKZ76qgkmbgxj/noCa6QsYUiRvGq4W6+fKZyP/qCg3Sde66BkWfAuVnWVVZYWLEkA==" saltValue="gPIGJtfN6nMrpDdWbv3YyQ=="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ROI Calculator</vt:lpstr>
      <vt:lpstr>ROI Charts</vt:lpstr>
      <vt:lpstr>5-Year Projection</vt:lpstr>
      <vt:lpstr>Assumptions &amp; Methodology</vt:lpstr>
      <vt:lpstr>AnnualROI</vt:lpstr>
      <vt:lpstr>ManagedServicesCost</vt:lpstr>
      <vt:lpstr>NetSavings</vt:lpstr>
      <vt:lpstr>'5-Year Projection'!Print_Area</vt:lpstr>
      <vt:lpstr>'ROI Calculator'!Print_Area</vt:lpstr>
      <vt:lpstr>TotalSavings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Mohammed Akeel</dc:creator>
  <cp:lastModifiedBy>Mohammed Akeel</cp:lastModifiedBy>
  <dcterms:created xsi:type="dcterms:W3CDTF">2025-05-02T13:26:21Z</dcterms:created>
  <dcterms:modified xsi:type="dcterms:W3CDTF">2025-05-02T14:04:24Z</dcterms:modified>
</cp:coreProperties>
</file>